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675" yWindow="105" windowWidth="16710" windowHeight="12540"/>
  </bookViews>
  <sheets>
    <sheet name="2019 год" sheetId="5" r:id="rId1"/>
  </sheets>
  <definedNames>
    <definedName name="_xlnm.Print_Area" localSheetId="0">'2019 год'!$A$1:$D$54</definedName>
  </definedNames>
  <calcPr calcId="145621" refMode="R1C1"/>
</workbook>
</file>

<file path=xl/calcChain.xml><?xml version="1.0" encoding="utf-8"?>
<calcChain xmlns="http://schemas.openxmlformats.org/spreadsheetml/2006/main">
  <c r="C17" i="5" l="1"/>
  <c r="C27" i="5"/>
  <c r="D27" i="5"/>
  <c r="C44" i="5"/>
  <c r="D42" i="5"/>
  <c r="C14" i="5"/>
  <c r="C16" i="5" s="1"/>
  <c r="D51" i="5"/>
  <c r="D43" i="5"/>
  <c r="D41" i="5"/>
  <c r="D40" i="5"/>
  <c r="D39" i="5"/>
  <c r="D38" i="5"/>
  <c r="D37" i="5"/>
  <c r="D36" i="5"/>
  <c r="D35" i="5"/>
  <c r="D34" i="5"/>
  <c r="D33" i="5"/>
  <c r="D32" i="5"/>
  <c r="D31" i="5"/>
  <c r="D30" i="5"/>
  <c r="D29" i="5"/>
  <c r="D28" i="5"/>
  <c r="D26" i="5"/>
  <c r="D25" i="5"/>
  <c r="D24" i="5"/>
  <c r="D23" i="5"/>
  <c r="D22" i="5"/>
  <c r="D21" i="5"/>
  <c r="D13" i="5"/>
  <c r="D12" i="5"/>
  <c r="D11" i="5"/>
  <c r="D10" i="5"/>
  <c r="D9" i="5"/>
  <c r="D8" i="5"/>
  <c r="D7" i="5"/>
  <c r="D6" i="5"/>
  <c r="D5" i="5"/>
  <c r="D16" i="5" l="1"/>
  <c r="D14" i="5"/>
  <c r="D44" i="5"/>
  <c r="C15" i="5"/>
  <c r="D15" i="5" l="1"/>
  <c r="D17" i="5" l="1"/>
  <c r="C18" i="5"/>
  <c r="C45" i="5" s="1"/>
  <c r="D18" i="5" l="1"/>
  <c r="D45" i="5"/>
  <c r="D48" i="5" l="1"/>
  <c r="C49" i="5" l="1"/>
  <c r="D49" i="5" s="1"/>
</calcChain>
</file>

<file path=xl/sharedStrings.xml><?xml version="1.0" encoding="utf-8"?>
<sst xmlns="http://schemas.openxmlformats.org/spreadsheetml/2006/main" count="53" uniqueCount="53">
  <si>
    <t>Статья расходов</t>
  </si>
  <si>
    <t>Сумма затрат в год (руб.)</t>
  </si>
  <si>
    <t>Вознаграждение Председателя Правления ТСЖ</t>
  </si>
  <si>
    <t>Заработная плата Управляющего</t>
  </si>
  <si>
    <t>Заработная плата электрика</t>
  </si>
  <si>
    <t>Заработная плата слесаря-сантехника</t>
  </si>
  <si>
    <t>Заработная плата дворника</t>
  </si>
  <si>
    <t>Паспортист</t>
  </si>
  <si>
    <t>ИТОГО заработная плата "на руки"</t>
  </si>
  <si>
    <t>НДФЛ (13%)</t>
  </si>
  <si>
    <t>ИТОГО НДФЛ и страховые взносы</t>
  </si>
  <si>
    <t>ИТОГО начисленная з/плата со страховыми взносами</t>
  </si>
  <si>
    <t>Текущие расходы</t>
  </si>
  <si>
    <t>Обслуживание ППА(противопожарная автоматика)</t>
  </si>
  <si>
    <t>Страхование лифтов</t>
  </si>
  <si>
    <t>Механизированная уборка снега, вывоз ТБО, КГМ(по факту вывоза выставляются целевым взносом пропорционально квадратным метрам)</t>
  </si>
  <si>
    <t>Канцелярские товары</t>
  </si>
  <si>
    <t>Обслуживание лифтового хозяйства</t>
  </si>
  <si>
    <t>Благоустройство территории</t>
  </si>
  <si>
    <t>Аварийные и непредвиденные работы</t>
  </si>
  <si>
    <t>Обслуживание и ремонт видеонаблюдения</t>
  </si>
  <si>
    <t>Обслуживание и ремонт оргтехники</t>
  </si>
  <si>
    <t>Бланки паспортистке</t>
  </si>
  <si>
    <t>Профессиональная подготовка кадров (удостоверения)</t>
  </si>
  <si>
    <t>Спецодежда для дворника</t>
  </si>
  <si>
    <t>Оплата телефонов, Internet</t>
  </si>
  <si>
    <t>Налог на доходы (6%)</t>
  </si>
  <si>
    <t>Итого по текущим расходам</t>
  </si>
  <si>
    <t>Поступления на содержание общего имущества</t>
  </si>
  <si>
    <t>Общая площадь жилых и нежилых помещений</t>
  </si>
  <si>
    <t>Площадь (кв.м)</t>
  </si>
  <si>
    <t>Обслуживание ИТП (индивидуальных тепловых пунктов), подготовка к отопительному сезону</t>
  </si>
  <si>
    <t>Сумма затрат в месяц (руб.)</t>
  </si>
  <si>
    <t>Расходы на проведение годового собрания, праздники и пр.</t>
  </si>
  <si>
    <t>Расходы на электрику (лампы, провода и пр.)</t>
  </si>
  <si>
    <t>Тариф за текущее содержание в месяц 
(руб. за 1 кв.м.)</t>
  </si>
  <si>
    <t xml:space="preserve">Поступления на содержание общего имущества дома </t>
  </si>
  <si>
    <t xml:space="preserve">Заработная плата* "на руки" сотрудников ТСЖ с учетом районного коэффициента </t>
  </si>
  <si>
    <t>СМЕТА ДОХОДОВ И РАСХОДОВ
ТСЖ "СУХАРНАЯ 101" с 01.07.2019 года</t>
  </si>
  <si>
    <t xml:space="preserve">Итого текущие расходы с учетом заработной платы и страховых взносов </t>
  </si>
  <si>
    <t>Страховые взносы с ФОТ 30,2%</t>
  </si>
  <si>
    <t>Заработная плата технички (2 ед.)</t>
  </si>
  <si>
    <t xml:space="preserve">Тревожная кнопка </t>
  </si>
  <si>
    <t xml:space="preserve">Банковские услуги, услуги платежных центров </t>
  </si>
  <si>
    <t>Обслуживание сайта</t>
  </si>
  <si>
    <t>Консьержи - диспетчеры 1 подъезд (1 ед.)</t>
  </si>
  <si>
    <t>Юридические, консультационные услуги</t>
  </si>
  <si>
    <t>Расходы на хозяйственные нужды (моющие. средства, материалы, инвентарь)</t>
  </si>
  <si>
    <t>Ведение бухгалтерского учета, сдача отчетности по ТКС)</t>
  </si>
  <si>
    <t>Услуги по чистке напольного покрытия (и приобретение по необходимости)</t>
  </si>
  <si>
    <t>*Заработная плата, предствленная в смете, сформирована с учетом районного коэффициента.</t>
  </si>
  <si>
    <t>** В тариф за кв.м. не включаются расходы по механизированной уборке снега, вывозу ТБО и КГМ. Указанные расходы по факту вывоза выставляются собственникам целевым взносом пропорционально квадратным метрам.</t>
  </si>
  <si>
    <t>Резерв на замену отпускников (1/12 ФОТ*без вознаграждения Председателя правления ТСЖ)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</si>
</sst>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0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sz val="12"/>
      <color theme="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0" xfId="0" applyFont="1" applyAlignment="1">
      <alignment vertical="center"/>
    </xf>
    <xf numFmtId="4" fontId="1" fillId="0" borderId="0" xfId="0" applyNumberFormat="1" applyFont="1" applyAlignment="1">
      <alignment wrapText="1"/>
    </xf>
    <xf numFmtId="4" fontId="1" fillId="0" borderId="1" xfId="0" applyNumberFormat="1" applyFont="1" applyBorder="1" applyAlignment="1"/>
    <xf numFmtId="4" fontId="1" fillId="0" borderId="1" xfId="0" applyNumberFormat="1" applyFont="1" applyFill="1" applyBorder="1" applyAlignment="1"/>
    <xf numFmtId="4" fontId="1" fillId="0" borderId="0" xfId="0" applyNumberFormat="1" applyFont="1" applyFill="1" applyAlignment="1"/>
    <xf numFmtId="0" fontId="0" fillId="0" borderId="0" xfId="0" applyFill="1"/>
    <xf numFmtId="4" fontId="1" fillId="0" borderId="1" xfId="0" applyNumberFormat="1" applyFont="1" applyFill="1" applyBorder="1" applyAlignment="1">
      <alignment wrapText="1"/>
    </xf>
    <xf numFmtId="0" fontId="8" fillId="0" borderId="0" xfId="0" applyFont="1" applyAlignment="1">
      <alignment horizontal="center" vertical="center"/>
    </xf>
    <xf numFmtId="0" fontId="1" fillId="0" borderId="0" xfId="0" applyFont="1" applyFill="1" applyAlignment="1">
      <alignment vertical="center"/>
    </xf>
    <xf numFmtId="4" fontId="1" fillId="0" borderId="0" xfId="0" applyNumberFormat="1" applyFont="1" applyFill="1" applyAlignment="1">
      <alignment wrapText="1"/>
    </xf>
    <xf numFmtId="4" fontId="2" fillId="0" borderId="0" xfId="0" applyNumberFormat="1" applyFont="1" applyFill="1" applyAlignment="1">
      <alignment wrapText="1"/>
    </xf>
    <xf numFmtId="4" fontId="2" fillId="0" borderId="0" xfId="0" applyNumberFormat="1" applyFont="1" applyFill="1" applyAlignment="1"/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/>
    <xf numFmtId="0" fontId="1" fillId="0" borderId="0" xfId="0" applyFont="1" applyAlignment="1">
      <alignment vertical="top" wrapText="1"/>
    </xf>
    <xf numFmtId="0" fontId="3" fillId="0" borderId="0" xfId="0" applyFont="1" applyAlignment="1">
      <alignment horizontal="justify" vertical="top" wrapText="1"/>
    </xf>
    <xf numFmtId="0" fontId="3" fillId="0" borderId="0" xfId="0" applyFont="1" applyAlignment="1">
      <alignment horizontal="left" vertical="top" wrapText="1"/>
    </xf>
    <xf numFmtId="0" fontId="5" fillId="0" borderId="0" xfId="0" applyFont="1" applyFill="1" applyBorder="1" applyAlignment="1">
      <alignment vertical="center" wrapText="1"/>
    </xf>
    <xf numFmtId="4" fontId="5" fillId="0" borderId="0" xfId="0" applyNumberFormat="1" applyFont="1" applyFill="1" applyBorder="1" applyAlignment="1">
      <alignment wrapText="1"/>
    </xf>
    <xf numFmtId="4" fontId="5" fillId="0" borderId="0" xfId="0" applyNumberFormat="1" applyFont="1" applyFill="1" applyBorder="1" applyAlignment="1"/>
    <xf numFmtId="0" fontId="1" fillId="0" borderId="3" xfId="0" applyFont="1" applyFill="1" applyBorder="1" applyAlignment="1"/>
    <xf numFmtId="4" fontId="1" fillId="0" borderId="4" xfId="0" applyNumberFormat="1" applyFont="1" applyFill="1" applyBorder="1" applyAlignment="1"/>
    <xf numFmtId="0" fontId="1" fillId="0" borderId="3" xfId="0" applyFont="1" applyBorder="1" applyAlignment="1"/>
    <xf numFmtId="4" fontId="1" fillId="0" borderId="4" xfId="0" applyNumberFormat="1" applyFont="1" applyBorder="1" applyAlignment="1"/>
    <xf numFmtId="0" fontId="1" fillId="0" borderId="3" xfId="0" applyFont="1" applyFill="1" applyBorder="1" applyAlignment="1">
      <alignment wrapText="1"/>
    </xf>
    <xf numFmtId="4" fontId="4" fillId="0" borderId="4" xfId="0" applyNumberFormat="1" applyFont="1" applyFill="1" applyBorder="1" applyAlignment="1"/>
    <xf numFmtId="0" fontId="5" fillId="5" borderId="5" xfId="0" applyFont="1" applyFill="1" applyBorder="1" applyAlignment="1">
      <alignment vertical="center" wrapText="1"/>
    </xf>
    <xf numFmtId="4" fontId="5" fillId="5" borderId="6" xfId="0" applyNumberFormat="1" applyFont="1" applyFill="1" applyBorder="1" applyAlignment="1">
      <alignment wrapText="1"/>
    </xf>
    <xf numFmtId="4" fontId="5" fillId="5" borderId="7" xfId="0" applyNumberFormat="1" applyFont="1" applyFill="1" applyBorder="1" applyAlignment="1"/>
    <xf numFmtId="0" fontId="1" fillId="0" borderId="8" xfId="0" applyFont="1" applyBorder="1" applyAlignment="1">
      <alignment wrapText="1"/>
    </xf>
    <xf numFmtId="4" fontId="1" fillId="0" borderId="9" xfId="0" applyNumberFormat="1" applyFont="1" applyBorder="1" applyAlignment="1"/>
    <xf numFmtId="4" fontId="1" fillId="0" borderId="10" xfId="0" applyNumberFormat="1" applyFont="1" applyBorder="1" applyAlignment="1"/>
    <xf numFmtId="0" fontId="1" fillId="0" borderId="8" xfId="0" applyFont="1" applyFill="1" applyBorder="1" applyAlignment="1"/>
    <xf numFmtId="4" fontId="1" fillId="0" borderId="9" xfId="0" applyNumberFormat="1" applyFont="1" applyFill="1" applyBorder="1" applyAlignment="1"/>
    <xf numFmtId="4" fontId="1" fillId="0" borderId="10" xfId="0" applyNumberFormat="1" applyFont="1" applyFill="1" applyBorder="1" applyAlignment="1"/>
    <xf numFmtId="0" fontId="1" fillId="0" borderId="12" xfId="0" applyFont="1" applyBorder="1" applyAlignment="1">
      <alignment vertical="top" wrapText="1"/>
    </xf>
    <xf numFmtId="4" fontId="1" fillId="0" borderId="13" xfId="0" applyNumberFormat="1" applyFont="1" applyBorder="1" applyAlignment="1"/>
    <xf numFmtId="4" fontId="1" fillId="0" borderId="14" xfId="0" applyNumberFormat="1" applyFont="1" applyBorder="1" applyAlignment="1"/>
    <xf numFmtId="0" fontId="1" fillId="0" borderId="8" xfId="0" applyFont="1" applyBorder="1" applyAlignment="1"/>
    <xf numFmtId="4" fontId="1" fillId="5" borderId="11" xfId="0" applyNumberFormat="1" applyFont="1" applyFill="1" applyBorder="1" applyAlignment="1"/>
    <xf numFmtId="4" fontId="1" fillId="5" borderId="15" xfId="0" applyNumberFormat="1" applyFont="1" applyFill="1" applyBorder="1" applyAlignment="1"/>
    <xf numFmtId="0" fontId="1" fillId="5" borderId="2" xfId="0" applyFont="1" applyFill="1" applyBorder="1" applyAlignment="1"/>
    <xf numFmtId="0" fontId="2" fillId="5" borderId="2" xfId="0" applyFont="1" applyFill="1" applyBorder="1" applyAlignment="1">
      <alignment vertical="top" wrapText="1"/>
    </xf>
    <xf numFmtId="4" fontId="2" fillId="5" borderId="16" xfId="0" applyNumberFormat="1" applyFont="1" applyFill="1" applyBorder="1" applyAlignment="1"/>
    <xf numFmtId="4" fontId="2" fillId="5" borderId="2" xfId="0" applyNumberFormat="1" applyFont="1" applyFill="1" applyBorder="1" applyAlignment="1"/>
    <xf numFmtId="4" fontId="2" fillId="2" borderId="2" xfId="0" applyNumberFormat="1" applyFont="1" applyFill="1" applyBorder="1" applyAlignment="1"/>
    <xf numFmtId="0" fontId="1" fillId="0" borderId="17" xfId="0" applyFont="1" applyBorder="1" applyAlignment="1">
      <alignment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6" fillId="5" borderId="20" xfId="0" applyFont="1" applyFill="1" applyBorder="1" applyAlignment="1">
      <alignment vertical="center" wrapText="1"/>
    </xf>
    <xf numFmtId="0" fontId="6" fillId="5" borderId="16" xfId="0" applyFont="1" applyFill="1" applyBorder="1" applyAlignment="1">
      <alignment vertical="center" wrapText="1"/>
    </xf>
    <xf numFmtId="0" fontId="6" fillId="5" borderId="21" xfId="0" applyFont="1" applyFill="1" applyBorder="1" applyAlignment="1">
      <alignment vertical="center" wrapText="1"/>
    </xf>
    <xf numFmtId="0" fontId="1" fillId="0" borderId="8" xfId="0" applyFont="1" applyFill="1" applyBorder="1" applyAlignment="1">
      <alignment wrapText="1"/>
    </xf>
    <xf numFmtId="0" fontId="2" fillId="5" borderId="20" xfId="0" applyFont="1" applyFill="1" applyBorder="1" applyAlignment="1"/>
    <xf numFmtId="4" fontId="2" fillId="5" borderId="21" xfId="0" applyNumberFormat="1" applyFont="1" applyFill="1" applyBorder="1" applyAlignment="1"/>
    <xf numFmtId="4" fontId="1" fillId="0" borderId="0" xfId="0" applyNumberFormat="1" applyFont="1" applyBorder="1" applyAlignment="1"/>
    <xf numFmtId="0" fontId="2" fillId="2" borderId="20" xfId="0" applyFont="1" applyFill="1" applyBorder="1" applyAlignment="1">
      <alignment wrapText="1"/>
    </xf>
    <xf numFmtId="0" fontId="1" fillId="0" borderId="22" xfId="0" applyFont="1" applyBorder="1" applyAlignment="1">
      <alignment wrapText="1"/>
    </xf>
    <xf numFmtId="4" fontId="1" fillId="0" borderId="23" xfId="0" applyNumberFormat="1" applyFont="1" applyBorder="1" applyAlignment="1"/>
    <xf numFmtId="0" fontId="1" fillId="0" borderId="12" xfId="0" applyFont="1" applyFill="1" applyBorder="1" applyAlignment="1"/>
    <xf numFmtId="4" fontId="1" fillId="0" borderId="13" xfId="0" applyNumberFormat="1" applyFont="1" applyFill="1" applyBorder="1" applyAlignment="1"/>
    <xf numFmtId="4" fontId="1" fillId="0" borderId="14" xfId="0" applyNumberFormat="1" applyFont="1" applyFill="1" applyBorder="1" applyAlignment="1"/>
    <xf numFmtId="4" fontId="2" fillId="2" borderId="21" xfId="0" applyNumberFormat="1" applyFont="1" applyFill="1" applyBorder="1" applyAlignment="1"/>
    <xf numFmtId="4" fontId="2" fillId="2" borderId="2" xfId="0" applyNumberFormat="1" applyFont="1" applyFill="1" applyBorder="1" applyAlignment="1">
      <alignment wrapText="1"/>
    </xf>
    <xf numFmtId="0" fontId="1" fillId="0" borderId="5" xfId="0" applyFont="1" applyFill="1" applyBorder="1" applyAlignment="1">
      <alignment wrapText="1"/>
    </xf>
    <xf numFmtId="4" fontId="1" fillId="0" borderId="6" xfId="0" applyNumberFormat="1" applyFont="1" applyFill="1" applyBorder="1" applyAlignment="1"/>
    <xf numFmtId="4" fontId="1" fillId="0" borderId="7" xfId="0" applyNumberFormat="1" applyFont="1" applyFill="1" applyBorder="1" applyAlignment="1"/>
    <xf numFmtId="4" fontId="2" fillId="3" borderId="2" xfId="0" applyNumberFormat="1" applyFont="1" applyFill="1" applyBorder="1" applyAlignment="1">
      <alignment wrapText="1"/>
    </xf>
    <xf numFmtId="0" fontId="0" fillId="0" borderId="0" xfId="0" applyAlignment="1"/>
    <xf numFmtId="0" fontId="8" fillId="0" borderId="0" xfId="0" applyFont="1" applyAlignment="1">
      <alignment horizontal="center" vertical="center" wrapText="1"/>
    </xf>
    <xf numFmtId="0" fontId="9" fillId="4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22" xfId="0" applyFont="1" applyFill="1" applyBorder="1" applyAlignment="1">
      <alignment vertical="center" wrapText="1"/>
    </xf>
    <xf numFmtId="0" fontId="1" fillId="0" borderId="23" xfId="0" applyFont="1" applyFill="1" applyBorder="1" applyAlignment="1">
      <alignment vertical="center" wrapText="1"/>
    </xf>
    <xf numFmtId="0" fontId="2" fillId="3" borderId="20" xfId="0" applyFont="1" applyFill="1" applyBorder="1" applyAlignment="1">
      <alignment wrapText="1"/>
    </xf>
    <xf numFmtId="4" fontId="2" fillId="3" borderId="21" xfId="0" applyNumberFormat="1" applyFont="1" applyFill="1" applyBorder="1" applyAlignment="1"/>
    <xf numFmtId="0" fontId="7" fillId="4" borderId="9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E56"/>
  <sheetViews>
    <sheetView tabSelected="1" zoomScale="85" zoomScaleNormal="85" zoomScaleSheetLayoutView="100" workbookViewId="0">
      <selection activeCell="B13" sqref="B13"/>
    </sheetView>
  </sheetViews>
  <sheetFormatPr defaultRowHeight="15" x14ac:dyDescent="0.25"/>
  <cols>
    <col min="1" max="1" width="4.7109375" customWidth="1"/>
    <col min="2" max="2" width="92" customWidth="1"/>
    <col min="3" max="3" width="18" customWidth="1"/>
    <col min="4" max="4" width="25.5703125" customWidth="1"/>
    <col min="5" max="5" width="3.7109375" style="6" customWidth="1"/>
  </cols>
  <sheetData>
    <row r="1" spans="2:5" ht="57" customHeight="1" x14ac:dyDescent="0.25">
      <c r="B1" s="70" t="s">
        <v>38</v>
      </c>
      <c r="C1" s="8"/>
      <c r="D1" s="8"/>
      <c r="E1" s="9"/>
    </row>
    <row r="2" spans="2:5" ht="6" customHeight="1" thickBot="1" x14ac:dyDescent="0.3">
      <c r="B2" s="1"/>
      <c r="C2" s="1"/>
      <c r="D2" s="1"/>
      <c r="E2" s="9"/>
    </row>
    <row r="3" spans="2:5" ht="47.25" customHeight="1" thickBot="1" x14ac:dyDescent="0.3">
      <c r="B3" s="47" t="s">
        <v>0</v>
      </c>
      <c r="C3" s="48" t="s">
        <v>32</v>
      </c>
      <c r="D3" s="49" t="s">
        <v>1</v>
      </c>
      <c r="E3" s="9"/>
    </row>
    <row r="4" spans="2:5" ht="38.25" customHeight="1" thickBot="1" x14ac:dyDescent="0.3">
      <c r="B4" s="50" t="s">
        <v>37</v>
      </c>
      <c r="C4" s="51"/>
      <c r="D4" s="52"/>
      <c r="E4" s="9"/>
    </row>
    <row r="5" spans="2:5" ht="19.5" customHeight="1" x14ac:dyDescent="0.3">
      <c r="B5" s="33" t="s">
        <v>2</v>
      </c>
      <c r="C5" s="34">
        <v>30000</v>
      </c>
      <c r="D5" s="35">
        <f>C5*12</f>
        <v>360000</v>
      </c>
      <c r="E5" s="5"/>
    </row>
    <row r="6" spans="2:5" ht="20.25" customHeight="1" x14ac:dyDescent="0.3">
      <c r="B6" s="21" t="s">
        <v>3</v>
      </c>
      <c r="C6" s="4">
        <v>35000</v>
      </c>
      <c r="D6" s="22">
        <f t="shared" ref="D6:D44" si="0">C6*12</f>
        <v>420000</v>
      </c>
      <c r="E6" s="5"/>
    </row>
    <row r="7" spans="2:5" ht="18.75" customHeight="1" x14ac:dyDescent="0.3">
      <c r="B7" s="23" t="s">
        <v>4</v>
      </c>
      <c r="C7" s="3">
        <v>12000</v>
      </c>
      <c r="D7" s="24">
        <f t="shared" si="0"/>
        <v>144000</v>
      </c>
      <c r="E7" s="5"/>
    </row>
    <row r="8" spans="2:5" ht="18.75" x14ac:dyDescent="0.3">
      <c r="B8" s="23" t="s">
        <v>5</v>
      </c>
      <c r="C8" s="3">
        <v>15000</v>
      </c>
      <c r="D8" s="24">
        <f t="shared" si="0"/>
        <v>180000</v>
      </c>
      <c r="E8" s="5"/>
    </row>
    <row r="9" spans="2:5" ht="18.75" x14ac:dyDescent="0.3">
      <c r="B9" s="23" t="s">
        <v>41</v>
      </c>
      <c r="C9" s="3">
        <v>24000</v>
      </c>
      <c r="D9" s="24">
        <f t="shared" si="0"/>
        <v>288000</v>
      </c>
      <c r="E9" s="5"/>
    </row>
    <row r="10" spans="2:5" ht="18.75" x14ac:dyDescent="0.3">
      <c r="B10" s="23" t="s">
        <v>6</v>
      </c>
      <c r="C10" s="3">
        <v>20000</v>
      </c>
      <c r="D10" s="24">
        <f t="shared" si="0"/>
        <v>240000</v>
      </c>
      <c r="E10" s="5"/>
    </row>
    <row r="11" spans="2:5" ht="18.75" x14ac:dyDescent="0.3">
      <c r="B11" s="23" t="s">
        <v>45</v>
      </c>
      <c r="C11" s="4">
        <v>18000</v>
      </c>
      <c r="D11" s="24">
        <f t="shared" si="0"/>
        <v>216000</v>
      </c>
      <c r="E11" s="5"/>
    </row>
    <row r="12" spans="2:5" ht="18.75" x14ac:dyDescent="0.3">
      <c r="B12" s="23" t="s">
        <v>7</v>
      </c>
      <c r="C12" s="3">
        <v>4000</v>
      </c>
      <c r="D12" s="24">
        <f>C12*12</f>
        <v>48000</v>
      </c>
      <c r="E12" s="5"/>
    </row>
    <row r="13" spans="2:5" ht="38.25" thickBot="1" x14ac:dyDescent="0.35">
      <c r="B13" s="36" t="s">
        <v>52</v>
      </c>
      <c r="C13" s="37">
        <v>12500</v>
      </c>
      <c r="D13" s="38">
        <f t="shared" si="0"/>
        <v>150000</v>
      </c>
      <c r="E13" s="5"/>
    </row>
    <row r="14" spans="2:5" ht="19.5" thickBot="1" x14ac:dyDescent="0.35">
      <c r="B14" s="43" t="s">
        <v>8</v>
      </c>
      <c r="C14" s="44">
        <f>SUM(C5:C13)</f>
        <v>170500</v>
      </c>
      <c r="D14" s="45">
        <f t="shared" si="0"/>
        <v>2046000</v>
      </c>
      <c r="E14" s="5"/>
    </row>
    <row r="15" spans="2:5" ht="18.75" x14ac:dyDescent="0.3">
      <c r="B15" s="39" t="s">
        <v>9</v>
      </c>
      <c r="C15" s="31">
        <f>ROUND(C14/0.87,0)-C14</f>
        <v>25477</v>
      </c>
      <c r="D15" s="32">
        <f t="shared" si="0"/>
        <v>305724</v>
      </c>
      <c r="E15" s="5"/>
    </row>
    <row r="16" spans="2:5" ht="19.5" thickBot="1" x14ac:dyDescent="0.35">
      <c r="B16" s="23" t="s">
        <v>40</v>
      </c>
      <c r="C16" s="3">
        <f>ROUND(C14/0.87,2)*0.302</f>
        <v>59185.05702</v>
      </c>
      <c r="D16" s="24">
        <f t="shared" si="0"/>
        <v>710220.68423999997</v>
      </c>
      <c r="E16" s="5"/>
    </row>
    <row r="17" spans="2:5" ht="19.5" thickBot="1" x14ac:dyDescent="0.35">
      <c r="B17" s="42" t="s">
        <v>10</v>
      </c>
      <c r="C17" s="41">
        <f>SUM(C15:C16)</f>
        <v>84662.057020000007</v>
      </c>
      <c r="D17" s="40">
        <f t="shared" si="0"/>
        <v>1015944.6842400001</v>
      </c>
      <c r="E17" s="5"/>
    </row>
    <row r="18" spans="2:5" ht="28.5" customHeight="1" thickBot="1" x14ac:dyDescent="0.35">
      <c r="B18" s="57" t="s">
        <v>11</v>
      </c>
      <c r="C18" s="46">
        <f>C14+C17</f>
        <v>255162.05702000001</v>
      </c>
      <c r="D18" s="46">
        <f t="shared" si="0"/>
        <v>3061944.6842400003</v>
      </c>
      <c r="E18" s="5"/>
    </row>
    <row r="19" spans="2:5" ht="9" customHeight="1" thickBot="1" x14ac:dyDescent="0.35">
      <c r="B19" s="58"/>
      <c r="C19" s="56"/>
      <c r="D19" s="59"/>
      <c r="E19" s="5"/>
    </row>
    <row r="20" spans="2:5" ht="19.5" thickBot="1" x14ac:dyDescent="0.35">
      <c r="B20" s="54" t="s">
        <v>12</v>
      </c>
      <c r="C20" s="44"/>
      <c r="D20" s="55"/>
      <c r="E20" s="5"/>
    </row>
    <row r="21" spans="2:5" ht="18.75" x14ac:dyDescent="0.3">
      <c r="B21" s="53" t="s">
        <v>43</v>
      </c>
      <c r="C21" s="34">
        <v>3100</v>
      </c>
      <c r="D21" s="35">
        <f t="shared" si="0"/>
        <v>37200</v>
      </c>
      <c r="E21" s="5"/>
    </row>
    <row r="22" spans="2:5" ht="18.75" x14ac:dyDescent="0.3">
      <c r="B22" s="21" t="s">
        <v>46</v>
      </c>
      <c r="C22" s="4">
        <v>12500</v>
      </c>
      <c r="D22" s="22">
        <f t="shared" si="0"/>
        <v>150000</v>
      </c>
      <c r="E22" s="5"/>
    </row>
    <row r="23" spans="2:5" ht="18.75" x14ac:dyDescent="0.3">
      <c r="B23" s="25" t="s">
        <v>47</v>
      </c>
      <c r="C23" s="7">
        <v>5000</v>
      </c>
      <c r="D23" s="22">
        <f t="shared" si="0"/>
        <v>60000</v>
      </c>
      <c r="E23" s="10"/>
    </row>
    <row r="24" spans="2:5" ht="18.75" x14ac:dyDescent="0.3">
      <c r="B24" s="21" t="s">
        <v>44</v>
      </c>
      <c r="C24" s="4">
        <v>500</v>
      </c>
      <c r="D24" s="22">
        <f t="shared" si="0"/>
        <v>6000</v>
      </c>
      <c r="E24" s="5"/>
    </row>
    <row r="25" spans="2:5" ht="18.75" customHeight="1" x14ac:dyDescent="0.3">
      <c r="B25" s="25" t="s">
        <v>13</v>
      </c>
      <c r="C25" s="7">
        <v>12000</v>
      </c>
      <c r="D25" s="22">
        <f t="shared" si="0"/>
        <v>144000</v>
      </c>
      <c r="E25" s="11"/>
    </row>
    <row r="26" spans="2:5" ht="18.75" x14ac:dyDescent="0.3">
      <c r="B26" s="21" t="s">
        <v>14</v>
      </c>
      <c r="C26" s="4">
        <v>2000</v>
      </c>
      <c r="D26" s="22">
        <f t="shared" si="0"/>
        <v>24000</v>
      </c>
      <c r="E26" s="5"/>
    </row>
    <row r="27" spans="2:5" ht="22.5" customHeight="1" x14ac:dyDescent="0.3">
      <c r="B27" s="21" t="s">
        <v>16</v>
      </c>
      <c r="C27" s="4">
        <f>521.32+0.04/12</f>
        <v>521.32333333333338</v>
      </c>
      <c r="D27" s="22">
        <f>C27*12</f>
        <v>6255.880000000001</v>
      </c>
      <c r="E27" s="5"/>
    </row>
    <row r="28" spans="2:5" ht="18.75" customHeight="1" x14ac:dyDescent="0.3">
      <c r="B28" s="25" t="s">
        <v>48</v>
      </c>
      <c r="C28" s="7">
        <v>38250</v>
      </c>
      <c r="D28" s="22">
        <f t="shared" si="0"/>
        <v>459000</v>
      </c>
      <c r="E28" s="10"/>
    </row>
    <row r="29" spans="2:5" ht="39.75" customHeight="1" x14ac:dyDescent="0.3">
      <c r="B29" s="25" t="s">
        <v>31</v>
      </c>
      <c r="C29" s="7">
        <v>13000</v>
      </c>
      <c r="D29" s="22">
        <f t="shared" si="0"/>
        <v>156000</v>
      </c>
      <c r="E29" s="10"/>
    </row>
    <row r="30" spans="2:5" ht="18.75" x14ac:dyDescent="0.3">
      <c r="B30" s="21" t="s">
        <v>17</v>
      </c>
      <c r="C30" s="4">
        <v>30600</v>
      </c>
      <c r="D30" s="22">
        <f t="shared" si="0"/>
        <v>367200</v>
      </c>
      <c r="E30" s="5"/>
    </row>
    <row r="31" spans="2:5" ht="18.75" x14ac:dyDescent="0.3">
      <c r="B31" s="21" t="s">
        <v>18</v>
      </c>
      <c r="C31" s="4">
        <v>5000</v>
      </c>
      <c r="D31" s="22">
        <f t="shared" si="0"/>
        <v>60000</v>
      </c>
      <c r="E31" s="5"/>
    </row>
    <row r="32" spans="2:5" ht="18.75" x14ac:dyDescent="0.3">
      <c r="B32" s="21" t="s">
        <v>19</v>
      </c>
      <c r="C32" s="4">
        <v>7000</v>
      </c>
      <c r="D32" s="22">
        <f t="shared" si="0"/>
        <v>84000</v>
      </c>
      <c r="E32" s="5"/>
    </row>
    <row r="33" spans="2:5" ht="18.75" x14ac:dyDescent="0.3">
      <c r="B33" s="21" t="s">
        <v>42</v>
      </c>
      <c r="C33" s="4">
        <v>2400</v>
      </c>
      <c r="D33" s="22">
        <f t="shared" si="0"/>
        <v>28800</v>
      </c>
      <c r="E33" s="5"/>
    </row>
    <row r="34" spans="2:5" ht="18.75" x14ac:dyDescent="0.3">
      <c r="B34" s="21" t="s">
        <v>20</v>
      </c>
      <c r="C34" s="4">
        <v>1000</v>
      </c>
      <c r="D34" s="22">
        <f t="shared" si="0"/>
        <v>12000</v>
      </c>
      <c r="E34" s="5"/>
    </row>
    <row r="35" spans="2:5" ht="18.75" x14ac:dyDescent="0.3">
      <c r="B35" s="21" t="s">
        <v>21</v>
      </c>
      <c r="C35" s="4">
        <v>900</v>
      </c>
      <c r="D35" s="22">
        <f t="shared" si="0"/>
        <v>10800</v>
      </c>
      <c r="E35" s="5"/>
    </row>
    <row r="36" spans="2:5" ht="18.75" x14ac:dyDescent="0.3">
      <c r="B36" s="21" t="s">
        <v>22</v>
      </c>
      <c r="C36" s="4">
        <v>100</v>
      </c>
      <c r="D36" s="22">
        <f t="shared" si="0"/>
        <v>1200</v>
      </c>
      <c r="E36" s="5"/>
    </row>
    <row r="37" spans="2:5" ht="18.75" customHeight="1" x14ac:dyDescent="0.3">
      <c r="B37" s="25" t="s">
        <v>49</v>
      </c>
      <c r="C37" s="4">
        <v>1500</v>
      </c>
      <c r="D37" s="22">
        <f t="shared" si="0"/>
        <v>18000</v>
      </c>
      <c r="E37" s="12"/>
    </row>
    <row r="38" spans="2:5" ht="18.75" x14ac:dyDescent="0.3">
      <c r="B38" s="25" t="s">
        <v>23</v>
      </c>
      <c r="C38" s="7">
        <v>500</v>
      </c>
      <c r="D38" s="22">
        <f t="shared" si="0"/>
        <v>6000</v>
      </c>
      <c r="E38" s="10"/>
    </row>
    <row r="39" spans="2:5" ht="18.75" x14ac:dyDescent="0.3">
      <c r="B39" s="21" t="s">
        <v>24</v>
      </c>
      <c r="C39" s="4">
        <v>400</v>
      </c>
      <c r="D39" s="22">
        <f t="shared" si="0"/>
        <v>4800</v>
      </c>
      <c r="E39" s="5"/>
    </row>
    <row r="40" spans="2:5" ht="18.75" x14ac:dyDescent="0.3">
      <c r="B40" s="21" t="s">
        <v>34</v>
      </c>
      <c r="C40" s="4">
        <v>5000</v>
      </c>
      <c r="D40" s="22">
        <f t="shared" si="0"/>
        <v>60000</v>
      </c>
      <c r="E40" s="5"/>
    </row>
    <row r="41" spans="2:5" ht="18.75" x14ac:dyDescent="0.3">
      <c r="B41" s="21" t="s">
        <v>25</v>
      </c>
      <c r="C41" s="4">
        <v>1500</v>
      </c>
      <c r="D41" s="22">
        <f t="shared" si="0"/>
        <v>18000</v>
      </c>
      <c r="E41" s="5"/>
    </row>
    <row r="42" spans="2:5" ht="18.75" x14ac:dyDescent="0.3">
      <c r="B42" s="21" t="s">
        <v>33</v>
      </c>
      <c r="C42" s="4">
        <v>1950</v>
      </c>
      <c r="D42" s="22">
        <f t="shared" si="0"/>
        <v>23400</v>
      </c>
      <c r="E42" s="5"/>
    </row>
    <row r="43" spans="2:5" ht="19.5" thickBot="1" x14ac:dyDescent="0.35">
      <c r="B43" s="60" t="s">
        <v>26</v>
      </c>
      <c r="C43" s="61">
        <v>267</v>
      </c>
      <c r="D43" s="62">
        <f t="shared" si="0"/>
        <v>3204</v>
      </c>
      <c r="E43" s="5"/>
    </row>
    <row r="44" spans="2:5" ht="28.5" customHeight="1" thickBot="1" x14ac:dyDescent="0.35">
      <c r="B44" s="57" t="s">
        <v>27</v>
      </c>
      <c r="C44" s="64">
        <f>SUM(C21:C43)</f>
        <v>144988.32333333333</v>
      </c>
      <c r="D44" s="63">
        <f t="shared" si="0"/>
        <v>1739859.88</v>
      </c>
      <c r="E44" s="10"/>
    </row>
    <row r="45" spans="2:5" s="69" customFormat="1" ht="45" customHeight="1" thickBot="1" x14ac:dyDescent="0.35">
      <c r="B45" s="75" t="s">
        <v>39</v>
      </c>
      <c r="C45" s="68">
        <f>C44+C18</f>
        <v>400150.38035333331</v>
      </c>
      <c r="D45" s="76">
        <f>C45*12</f>
        <v>4801804.5642399993</v>
      </c>
      <c r="E45" s="10"/>
    </row>
    <row r="46" spans="2:5" ht="10.5" customHeight="1" x14ac:dyDescent="0.25">
      <c r="B46" s="73"/>
      <c r="C46" s="72"/>
      <c r="D46" s="74"/>
      <c r="E46" s="13"/>
    </row>
    <row r="47" spans="2:5" ht="54" customHeight="1" x14ac:dyDescent="0.25">
      <c r="B47" s="78" t="s">
        <v>28</v>
      </c>
      <c r="C47" s="77" t="s">
        <v>30</v>
      </c>
      <c r="D47" s="71" t="s">
        <v>35</v>
      </c>
      <c r="E47" s="13"/>
    </row>
    <row r="48" spans="2:5" ht="27" customHeight="1" x14ac:dyDescent="0.3">
      <c r="B48" s="21" t="s">
        <v>29</v>
      </c>
      <c r="C48" s="4">
        <v>21432.799999999999</v>
      </c>
      <c r="D48" s="26">
        <f>ROUND(D45/C48/12,2)</f>
        <v>18.670000000000002</v>
      </c>
      <c r="E48" s="14"/>
    </row>
    <row r="49" spans="2:5" ht="27.75" customHeight="1" thickBot="1" x14ac:dyDescent="0.35">
      <c r="B49" s="65" t="s">
        <v>36</v>
      </c>
      <c r="C49" s="66">
        <f>ROUND(C48*D48,2)</f>
        <v>400150.38</v>
      </c>
      <c r="D49" s="67">
        <f>ROUND(C49*12,2)</f>
        <v>4801804.5599999996</v>
      </c>
      <c r="E49" s="14"/>
    </row>
    <row r="50" spans="2:5" ht="24" customHeight="1" x14ac:dyDescent="0.3">
      <c r="B50" s="30"/>
      <c r="C50" s="31"/>
      <c r="D50" s="32"/>
      <c r="E50" s="14"/>
    </row>
    <row r="51" spans="2:5" ht="32.25" thickBot="1" x14ac:dyDescent="0.35">
      <c r="B51" s="27" t="s">
        <v>15</v>
      </c>
      <c r="C51" s="28">
        <v>0</v>
      </c>
      <c r="D51" s="29">
        <f>C51*12</f>
        <v>0</v>
      </c>
      <c r="E51" s="2"/>
    </row>
    <row r="52" spans="2:5" ht="18.75" x14ac:dyDescent="0.3">
      <c r="B52" s="18"/>
      <c r="C52" s="19"/>
      <c r="D52" s="20"/>
      <c r="E52" s="2"/>
    </row>
    <row r="53" spans="2:5" ht="18.75" customHeight="1" x14ac:dyDescent="0.25">
      <c r="B53" s="17" t="s">
        <v>50</v>
      </c>
      <c r="C53" s="17"/>
      <c r="D53" s="17"/>
      <c r="E53" s="17"/>
    </row>
    <row r="54" spans="2:5" ht="36" customHeight="1" x14ac:dyDescent="0.25">
      <c r="B54" s="16" t="s">
        <v>51</v>
      </c>
      <c r="C54" s="16"/>
      <c r="D54" s="16"/>
      <c r="E54" s="15"/>
    </row>
    <row r="55" spans="2:5" ht="15" customHeight="1" x14ac:dyDescent="0.25">
      <c r="B55" s="15"/>
      <c r="C55" s="15"/>
      <c r="D55" s="15"/>
      <c r="E55" s="15"/>
    </row>
    <row r="56" spans="2:5" ht="15" customHeight="1" x14ac:dyDescent="0.25">
      <c r="B56" s="15"/>
      <c r="C56" s="15"/>
      <c r="D56" s="15"/>
      <c r="E56" s="15"/>
    </row>
  </sheetData>
  <mergeCells count="3">
    <mergeCell ref="B1:D1"/>
    <mergeCell ref="B53:E53"/>
    <mergeCell ref="B54:D54"/>
  </mergeCells>
  <pageMargins left="0.70866141732283472" right="0.70866141732283472" top="0.15748031496062992" bottom="0.15748031496062992" header="0.31496062992125984" footer="0.31496062992125984"/>
  <pageSetup paperSize="9" scale="6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2019 год</vt:lpstr>
      <vt:lpstr>'2019 год'!Область_печати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2019-05-08T17:22:18Z</dcterms:modified>
</cp:coreProperties>
</file>